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F5B7106-623D-45A5-BB59-F18ACD4395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I19" i="1"/>
  <c r="E11" i="1"/>
  <c r="E12" i="1" s="1"/>
  <c r="E13" i="1" l="1"/>
  <c r="E15" i="1" l="1"/>
  <c r="E18" i="1" l="1"/>
  <c r="E17" i="1"/>
  <c r="E19" i="1" l="1"/>
  <c r="E20" i="1" s="1"/>
  <c r="E22" i="1" s="1"/>
  <c r="E23" i="1" l="1"/>
  <c r="G11" i="1"/>
  <c r="G12" i="1" l="1"/>
  <c r="G13" i="1" l="1"/>
  <c r="G15" i="1" l="1"/>
  <c r="G17" i="1" l="1"/>
  <c r="G18" i="1"/>
  <c r="G19" i="1" l="1"/>
  <c r="G20" i="1" s="1"/>
  <c r="G22" i="1" s="1"/>
  <c r="I11" i="1" l="1"/>
  <c r="G23" i="1"/>
  <c r="I12" i="1" l="1"/>
  <c r="I13" i="1" s="1"/>
  <c r="I15" i="1" l="1"/>
  <c r="I18" i="1" l="1"/>
  <c r="I17" i="1"/>
  <c r="I20" i="1" s="1"/>
  <c r="I22" i="1" s="1"/>
  <c r="K11" i="1" l="1"/>
  <c r="I23" i="1"/>
  <c r="K12" i="1" l="1"/>
  <c r="K13" i="1" s="1"/>
  <c r="K15" i="1" l="1"/>
  <c r="K18" i="1" l="1"/>
  <c r="K17" i="1"/>
  <c r="K20" i="1" s="1"/>
  <c r="K22" i="1" s="1"/>
  <c r="K23" i="1" l="1"/>
  <c r="M11" i="1"/>
  <c r="M12" i="1" l="1"/>
  <c r="M13" i="1"/>
  <c r="M15" i="1" l="1"/>
  <c r="M18" i="1" l="1"/>
  <c r="M17" i="1"/>
  <c r="M19" i="1" l="1"/>
  <c r="M20" i="1" s="1"/>
  <c r="M22" i="1" s="1"/>
  <c r="M23" i="1" s="1"/>
</calcChain>
</file>

<file path=xl/sharedStrings.xml><?xml version="1.0" encoding="utf-8"?>
<sst xmlns="http://schemas.openxmlformats.org/spreadsheetml/2006/main" count="53" uniqueCount="48">
  <si>
    <t>Variables can be changed</t>
  </si>
  <si>
    <t>Assumptions</t>
  </si>
  <si>
    <t>Capital Contribution (Rs.)</t>
  </si>
  <si>
    <t>a</t>
  </si>
  <si>
    <t>Performance Fee (%age per annum)</t>
  </si>
  <si>
    <t>b</t>
  </si>
  <si>
    <t>Other Expenses (%age per annum)</t>
  </si>
  <si>
    <t>c</t>
  </si>
  <si>
    <t>Brokerage and Transaction cost</t>
  </si>
  <si>
    <t>d</t>
  </si>
  <si>
    <t>Fees</t>
  </si>
  <si>
    <t>Yr 1</t>
  </si>
  <si>
    <t>Yr 2</t>
  </si>
  <si>
    <t>Yr 3</t>
  </si>
  <si>
    <t>Yr 4</t>
  </si>
  <si>
    <t>Yr 5</t>
  </si>
  <si>
    <t>Gain / (Loss)</t>
  </si>
  <si>
    <t xml:space="preserve">Capital Contributed /Assets under Management </t>
  </si>
  <si>
    <t>i</t>
  </si>
  <si>
    <t>i = a</t>
  </si>
  <si>
    <t xml:space="preserve">Gain / (Loss) on Investment based on the Scenario </t>
  </si>
  <si>
    <t>ii</t>
  </si>
  <si>
    <t>ii= i*Scenario</t>
  </si>
  <si>
    <t xml:space="preserve">Gross Value of the Portfolio at the end of the year </t>
  </si>
  <si>
    <t>iii</t>
  </si>
  <si>
    <t>iii= I + ii</t>
  </si>
  <si>
    <t xml:space="preserve">Daily Weighted Average assets under management </t>
  </si>
  <si>
    <t>iv</t>
  </si>
  <si>
    <t>iv= (i + iii) / 2</t>
  </si>
  <si>
    <t>Other Expense</t>
  </si>
  <si>
    <t>v</t>
  </si>
  <si>
    <t>v= iv x c</t>
  </si>
  <si>
    <t>vi</t>
  </si>
  <si>
    <t>vi= iv x d</t>
  </si>
  <si>
    <t xml:space="preserve">Performance Fees </t>
  </si>
  <si>
    <t>vii</t>
  </si>
  <si>
    <t>vii = (iv + v + vi) x b</t>
  </si>
  <si>
    <t>Total charges during the year (Sum of v, vi and vii)</t>
  </si>
  <si>
    <t>viii</t>
  </si>
  <si>
    <t>viii = v + vi + vii</t>
  </si>
  <si>
    <t>Net value of the Portfolio at the end of the year after all fees and expenses</t>
  </si>
  <si>
    <t>ix</t>
  </si>
  <si>
    <t>ix = iii + viii</t>
  </si>
  <si>
    <t xml:space="preserve">% Portfolio Return </t>
  </si>
  <si>
    <t>x</t>
  </si>
  <si>
    <t>x = ((ix - i) / i) %</t>
  </si>
  <si>
    <t xml:space="preserve">Notes: </t>
  </si>
  <si>
    <t>This is only a generic format for illustration, each portfolio manager can add numbers and method's of calculation as per the terms and conditions of the PMS agreement and as permitted under SEBI regulations.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</si>
</sst>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_ * #,##0.00_ ;_ * \-#,##0.00_ ;_ * &quot;-&quot;??_ ;_ @_ "/>
    <numFmt numFmtId="166" formatCode="#,##0.00_ ;[Red]\-#,##0.00\ "/>
  </numFmts>
  <fonts count="4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vertical="center"/>
    </xf>
    <xf numFmtId="10" fontId="1" fillId="3" borderId="7" xfId="0" applyNumberFormat="1" applyFont="1" applyFill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10" fontId="1" fillId="3" borderId="10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vertical="center"/>
    </xf>
    <xf numFmtId="0" fontId="2" fillId="0" borderId="20" xfId="0" applyFont="1" applyBorder="1" applyAlignment="1">
      <alignment horizontal="right" vertical="center"/>
    </xf>
    <xf numFmtId="9" fontId="2" fillId="2" borderId="21" xfId="0" applyNumberFormat="1" applyFont="1" applyFill="1" applyBorder="1" applyAlignment="1">
      <alignment horizontal="left" vertical="center"/>
    </xf>
    <xf numFmtId="0" fontId="2" fillId="0" borderId="22" xfId="0" applyFont="1" applyBorder="1" applyAlignment="1">
      <alignment horizontal="right" vertical="center"/>
    </xf>
    <xf numFmtId="9" fontId="2" fillId="2" borderId="22" xfId="0" applyNumberFormat="1" applyFont="1" applyFill="1" applyBorder="1" applyAlignment="1">
      <alignment horizontal="left" vertical="center"/>
    </xf>
    <xf numFmtId="9" fontId="2" fillId="2" borderId="23" xfId="0" applyNumberFormat="1" applyFont="1" applyFill="1" applyBorder="1" applyAlignment="1">
      <alignment horizontal="left" vertical="center"/>
    </xf>
    <xf numFmtId="0" fontId="1" fillId="0" borderId="6" xfId="0" quotePrefix="1" applyFont="1" applyBorder="1" applyAlignment="1">
      <alignment vertical="center" wrapText="1"/>
    </xf>
    <xf numFmtId="40" fontId="1" fillId="0" borderId="0" xfId="0" applyNumberFormat="1" applyFont="1"/>
    <xf numFmtId="0" fontId="1" fillId="0" borderId="6" xfId="0" applyFont="1" applyBorder="1" applyAlignment="1">
      <alignment vertical="center" wrapText="1"/>
    </xf>
    <xf numFmtId="164" fontId="1" fillId="0" borderId="0" xfId="0" applyNumberFormat="1" applyFont="1"/>
    <xf numFmtId="0" fontId="2" fillId="0" borderId="0" xfId="0" applyFont="1" applyAlignment="1">
      <alignment horizontal="center" vertical="center"/>
    </xf>
    <xf numFmtId="164" fontId="1" fillId="0" borderId="24" xfId="0" applyNumberFormat="1" applyFont="1" applyBorder="1" applyAlignment="1">
      <alignment horizontal="right" vertical="center"/>
    </xf>
    <xf numFmtId="0" fontId="3" fillId="0" borderId="25" xfId="0" applyFont="1" applyBorder="1"/>
    <xf numFmtId="0" fontId="3" fillId="0" borderId="26" xfId="0" applyFont="1" applyBorder="1"/>
    <xf numFmtId="165" fontId="1" fillId="0" borderId="24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2" fillId="0" borderId="14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/>
    <xf numFmtId="0" fontId="1" fillId="0" borderId="27" xfId="0" applyFont="1" applyBorder="1" applyAlignment="1">
      <alignment horizontal="center" vertical="center" wrapText="1"/>
    </xf>
    <xf numFmtId="0" fontId="3" fillId="0" borderId="28" xfId="0" applyFont="1" applyBorder="1"/>
    <xf numFmtId="166" fontId="1" fillId="0" borderId="24" xfId="0" applyNumberFormat="1" applyFont="1" applyBorder="1" applyAlignment="1">
      <alignment horizontal="right" vertical="center"/>
    </xf>
    <xf numFmtId="0" fontId="1" fillId="0" borderId="24" xfId="0" applyFont="1" applyBorder="1" applyAlignment="1">
      <alignment horizontal="center" vertical="center"/>
    </xf>
    <xf numFmtId="10" fontId="1" fillId="0" borderId="24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horizontal="center" vertical="center" wrapText="1"/>
    </xf>
    <xf numFmtId="0" fontId="3" fillId="0" borderId="30" xfId="0" applyFont="1" applyBorder="1"/>
    <xf numFmtId="0" fontId="3" fillId="0" borderId="31" xfId="0" applyFont="1" applyBorder="1"/>
    <xf numFmtId="0" fontId="1" fillId="0" borderId="35" xfId="0" applyFont="1" applyBorder="1" applyAlignment="1">
      <alignment vertical="center" wrapText="1"/>
    </xf>
    <xf numFmtId="0" fontId="3" fillId="0" borderId="36" xfId="0" applyFont="1" applyBorder="1"/>
    <xf numFmtId="0" fontId="3" fillId="0" borderId="37" xfId="0" applyFont="1" applyBorder="1"/>
    <xf numFmtId="0" fontId="2" fillId="0" borderId="32" xfId="0" applyFont="1" applyBorder="1" applyAlignment="1">
      <alignment vertical="center" wrapText="1"/>
    </xf>
    <xf numFmtId="0" fontId="3" fillId="0" borderId="33" xfId="0" applyFont="1" applyBorder="1"/>
    <xf numFmtId="0" fontId="3" fillId="0" borderId="3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1"/>
  <sheetViews>
    <sheetView tabSelected="1" workbookViewId="0"/>
  </sheetViews>
  <sheetFormatPr defaultColWidth="14.42578125" defaultRowHeight="15" customHeight="1" x14ac:dyDescent="0.25"/>
  <cols>
    <col min="1" max="1" width="3.42578125" customWidth="1"/>
    <col min="2" max="2" width="27.7109375" customWidth="1"/>
    <col min="3" max="3" width="8.7109375" customWidth="1"/>
    <col min="4" max="4" width="25.7109375" customWidth="1"/>
    <col min="5" max="5" width="12.28515625" customWidth="1"/>
    <col min="6" max="6" width="8.7109375" customWidth="1"/>
    <col min="7" max="7" width="12.28515625" customWidth="1"/>
    <col min="8" max="8" width="8.7109375" customWidth="1"/>
    <col min="9" max="9" width="12.28515625" customWidth="1"/>
    <col min="10" max="10" width="8.7109375" customWidth="1"/>
    <col min="11" max="11" width="12.85546875" customWidth="1"/>
    <col min="12" max="12" width="8.7109375" customWidth="1"/>
    <col min="13" max="13" width="12.28515625" customWidth="1"/>
    <col min="14" max="15" width="8.7109375" customWidth="1"/>
    <col min="16" max="16" width="12.42578125" customWidth="1"/>
    <col min="17" max="26" width="8.7109375" customWidth="1"/>
  </cols>
  <sheetData>
    <row r="1" spans="1:16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3"/>
    </row>
    <row r="2" spans="1:16" x14ac:dyDescent="0.25">
      <c r="A2" s="4"/>
      <c r="B2" s="5"/>
      <c r="C2" s="6"/>
      <c r="D2" s="7" t="s">
        <v>0</v>
      </c>
      <c r="E2" s="1"/>
      <c r="F2" s="1"/>
      <c r="G2" s="1"/>
      <c r="H2" s="1"/>
      <c r="I2" s="1"/>
      <c r="J2" s="1"/>
      <c r="K2" s="1"/>
      <c r="L2" s="1"/>
      <c r="M2" s="1"/>
      <c r="N2" s="3"/>
    </row>
    <row r="3" spans="1:16" x14ac:dyDescent="0.25">
      <c r="A3" s="4"/>
      <c r="B3" s="8" t="s">
        <v>1</v>
      </c>
      <c r="C3" s="9"/>
      <c r="D3" s="10"/>
      <c r="E3" s="1"/>
      <c r="F3" s="1"/>
      <c r="G3" s="1"/>
      <c r="H3" s="1"/>
      <c r="I3" s="1"/>
      <c r="J3" s="1"/>
      <c r="K3" s="1"/>
      <c r="L3" s="1"/>
      <c r="M3" s="1"/>
      <c r="N3" s="3"/>
    </row>
    <row r="4" spans="1:16" x14ac:dyDescent="0.25">
      <c r="A4" s="4"/>
      <c r="B4" s="11" t="s">
        <v>2</v>
      </c>
      <c r="C4" s="12" t="s">
        <v>3</v>
      </c>
      <c r="D4" s="13">
        <v>5000000</v>
      </c>
      <c r="E4" s="1"/>
      <c r="F4" s="1"/>
      <c r="G4" s="1"/>
      <c r="H4" s="1"/>
      <c r="I4" s="1"/>
      <c r="J4" s="1"/>
      <c r="K4" s="1"/>
      <c r="L4" s="1"/>
      <c r="M4" s="1"/>
      <c r="N4" s="3"/>
    </row>
    <row r="5" spans="1:16" ht="30" x14ac:dyDescent="0.25">
      <c r="A5" s="4"/>
      <c r="B5" s="11" t="s">
        <v>4</v>
      </c>
      <c r="C5" s="12" t="s">
        <v>5</v>
      </c>
      <c r="D5" s="14">
        <v>0.2</v>
      </c>
      <c r="E5" s="1"/>
      <c r="F5" s="1"/>
      <c r="G5" s="1"/>
      <c r="H5" s="1"/>
      <c r="I5" s="1"/>
      <c r="J5" s="1"/>
      <c r="K5" s="1"/>
      <c r="L5" s="1"/>
      <c r="M5" s="1"/>
      <c r="N5" s="3"/>
    </row>
    <row r="6" spans="1:16" ht="30" x14ac:dyDescent="0.25">
      <c r="A6" s="4"/>
      <c r="B6" s="11" t="s">
        <v>6</v>
      </c>
      <c r="C6" s="12" t="s">
        <v>7</v>
      </c>
      <c r="D6" s="14">
        <v>5.0000000000000001E-3</v>
      </c>
      <c r="E6" s="1"/>
      <c r="F6" s="1"/>
      <c r="G6" s="1"/>
      <c r="H6" s="1"/>
      <c r="I6" s="1"/>
      <c r="J6" s="1"/>
      <c r="K6" s="1"/>
      <c r="L6" s="1"/>
      <c r="M6" s="1"/>
      <c r="N6" s="3"/>
    </row>
    <row r="7" spans="1:16" ht="30" x14ac:dyDescent="0.25">
      <c r="A7" s="4"/>
      <c r="B7" s="15" t="s">
        <v>8</v>
      </c>
      <c r="C7" s="16" t="s">
        <v>9</v>
      </c>
      <c r="D7" s="17">
        <v>2E-3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1:16" x14ac:dyDescent="0.25">
      <c r="A8" s="4"/>
      <c r="B8" s="18"/>
      <c r="C8" s="19"/>
      <c r="D8" s="18"/>
      <c r="E8" s="20"/>
      <c r="F8" s="1"/>
      <c r="G8" s="1"/>
      <c r="H8" s="1"/>
      <c r="I8" s="1"/>
      <c r="J8" s="1"/>
      <c r="K8" s="1"/>
      <c r="L8" s="1"/>
      <c r="M8" s="1"/>
      <c r="N8" s="1"/>
    </row>
    <row r="9" spans="1:16" x14ac:dyDescent="0.25">
      <c r="A9" s="4"/>
      <c r="B9" s="35" t="s">
        <v>10</v>
      </c>
      <c r="C9" s="36"/>
      <c r="D9" s="37"/>
      <c r="E9" s="41" t="s">
        <v>11</v>
      </c>
      <c r="F9" s="42"/>
      <c r="G9" s="41" t="s">
        <v>12</v>
      </c>
      <c r="H9" s="42"/>
      <c r="I9" s="41" t="s">
        <v>13</v>
      </c>
      <c r="J9" s="42"/>
      <c r="K9" s="41" t="s">
        <v>14</v>
      </c>
      <c r="L9" s="42"/>
      <c r="M9" s="41" t="s">
        <v>15</v>
      </c>
      <c r="N9" s="43"/>
    </row>
    <row r="10" spans="1:16" x14ac:dyDescent="0.25">
      <c r="A10" s="4"/>
      <c r="B10" s="38"/>
      <c r="C10" s="39"/>
      <c r="D10" s="40"/>
      <c r="E10" s="21" t="s">
        <v>16</v>
      </c>
      <c r="F10" s="22">
        <v>0.2</v>
      </c>
      <c r="G10" s="23" t="s">
        <v>16</v>
      </c>
      <c r="H10" s="24">
        <v>0.5</v>
      </c>
      <c r="I10" s="23" t="s">
        <v>16</v>
      </c>
      <c r="J10" s="24">
        <v>0</v>
      </c>
      <c r="K10" s="23" t="s">
        <v>16</v>
      </c>
      <c r="L10" s="24">
        <v>-0.2</v>
      </c>
      <c r="M10" s="23" t="s">
        <v>16</v>
      </c>
      <c r="N10" s="25">
        <v>0.45</v>
      </c>
    </row>
    <row r="11" spans="1:16" ht="30" x14ac:dyDescent="0.25">
      <c r="A11" s="4"/>
      <c r="B11" s="11" t="s">
        <v>17</v>
      </c>
      <c r="C11" s="12" t="s">
        <v>18</v>
      </c>
      <c r="D11" s="26" t="s">
        <v>19</v>
      </c>
      <c r="E11" s="31">
        <f>+$D$4</f>
        <v>5000000</v>
      </c>
      <c r="F11" s="32"/>
      <c r="G11" s="31">
        <f>E22</f>
        <v>5769200</v>
      </c>
      <c r="H11" s="32"/>
      <c r="I11" s="31">
        <f>G22</f>
        <v>8074955.5999999996</v>
      </c>
      <c r="J11" s="32"/>
      <c r="K11" s="31">
        <f>I22</f>
        <v>8018430.9107999997</v>
      </c>
      <c r="L11" s="32"/>
      <c r="M11" s="31">
        <f>K22</f>
        <v>6364228.6139019597</v>
      </c>
      <c r="N11" s="33"/>
    </row>
    <row r="12" spans="1:16" ht="30" x14ac:dyDescent="0.25">
      <c r="A12" s="4"/>
      <c r="B12" s="11" t="s">
        <v>20</v>
      </c>
      <c r="C12" s="12" t="s">
        <v>21</v>
      </c>
      <c r="D12" s="26" t="s">
        <v>22</v>
      </c>
      <c r="E12" s="31">
        <f>E11*F10</f>
        <v>1000000</v>
      </c>
      <c r="F12" s="32"/>
      <c r="G12" s="31">
        <f>G11*H10</f>
        <v>2884600</v>
      </c>
      <c r="H12" s="32"/>
      <c r="I12" s="34">
        <f>I11*J10</f>
        <v>0</v>
      </c>
      <c r="J12" s="32"/>
      <c r="K12" s="34">
        <f>K11*L10</f>
        <v>-1603686.1821600001</v>
      </c>
      <c r="L12" s="32"/>
      <c r="M12" s="34">
        <f>M11*N10</f>
        <v>2863902.876255882</v>
      </c>
      <c r="N12" s="33"/>
    </row>
    <row r="13" spans="1:16" ht="30" x14ac:dyDescent="0.25">
      <c r="A13" s="4"/>
      <c r="B13" s="11" t="s">
        <v>23</v>
      </c>
      <c r="C13" s="12" t="s">
        <v>24</v>
      </c>
      <c r="D13" s="26" t="s">
        <v>25</v>
      </c>
      <c r="E13" s="31">
        <f>E11+E12</f>
        <v>6000000</v>
      </c>
      <c r="F13" s="32"/>
      <c r="G13" s="31">
        <f>G11+G12</f>
        <v>8653800</v>
      </c>
      <c r="H13" s="32"/>
      <c r="I13" s="31">
        <f>I11+I12</f>
        <v>8074955.5999999996</v>
      </c>
      <c r="J13" s="32"/>
      <c r="K13" s="31">
        <f>K11+K12</f>
        <v>6414744.7286399994</v>
      </c>
      <c r="L13" s="32"/>
      <c r="M13" s="31">
        <f>M11+M12</f>
        <v>9228131.4901578426</v>
      </c>
      <c r="N13" s="33"/>
    </row>
    <row r="14" spans="1:16" x14ac:dyDescent="0.25">
      <c r="A14" s="4"/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33"/>
    </row>
    <row r="15" spans="1:16" ht="30" x14ac:dyDescent="0.25">
      <c r="A15" s="4"/>
      <c r="B15" s="11" t="s">
        <v>26</v>
      </c>
      <c r="C15" s="12" t="s">
        <v>27</v>
      </c>
      <c r="D15" s="26" t="s">
        <v>28</v>
      </c>
      <c r="E15" s="46">
        <f>(E11+E13)/2</f>
        <v>5500000</v>
      </c>
      <c r="F15" s="32"/>
      <c r="G15" s="46">
        <f>(G11+G13)/2</f>
        <v>7211500</v>
      </c>
      <c r="H15" s="32"/>
      <c r="I15" s="46">
        <f>(I11+I13)/2</f>
        <v>8074955.5999999996</v>
      </c>
      <c r="J15" s="32"/>
      <c r="K15" s="46">
        <f>(K11+K13)/2</f>
        <v>7216587.81972</v>
      </c>
      <c r="L15" s="32"/>
      <c r="M15" s="46">
        <f>(M11+M13)/2</f>
        <v>7796180.0520299012</v>
      </c>
      <c r="N15" s="33"/>
      <c r="P15" s="27"/>
    </row>
    <row r="16" spans="1:16" x14ac:dyDescent="0.25">
      <c r="A16" s="4"/>
      <c r="B16" s="44"/>
      <c r="C16" s="45"/>
      <c r="D16" s="45"/>
      <c r="E16" s="45"/>
      <c r="F16" s="45"/>
      <c r="G16" s="45"/>
      <c r="H16" s="45"/>
      <c r="I16" s="45"/>
      <c r="J16" s="32"/>
      <c r="K16" s="47"/>
      <c r="L16" s="32"/>
      <c r="M16" s="47"/>
      <c r="N16" s="33"/>
    </row>
    <row r="17" spans="1:16" x14ac:dyDescent="0.25">
      <c r="A17" s="4"/>
      <c r="B17" s="11" t="s">
        <v>29</v>
      </c>
      <c r="C17" s="12" t="s">
        <v>30</v>
      </c>
      <c r="D17" s="26" t="s">
        <v>31</v>
      </c>
      <c r="E17" s="31">
        <f>+E15*-$D$6</f>
        <v>-27500</v>
      </c>
      <c r="F17" s="32"/>
      <c r="G17" s="31">
        <f>+G15*-$D$6</f>
        <v>-36057.5</v>
      </c>
      <c r="H17" s="32"/>
      <c r="I17" s="31">
        <f>+I15*-$D$6</f>
        <v>-40374.777999999998</v>
      </c>
      <c r="J17" s="32"/>
      <c r="K17" s="31">
        <f>+K15*-$D$6</f>
        <v>-36082.9390986</v>
      </c>
      <c r="L17" s="32"/>
      <c r="M17" s="31">
        <f>+M15*-$D$6</f>
        <v>-38980.900260149509</v>
      </c>
      <c r="N17" s="33"/>
    </row>
    <row r="18" spans="1:16" ht="30" x14ac:dyDescent="0.25">
      <c r="A18" s="4"/>
      <c r="B18" s="11" t="s">
        <v>8</v>
      </c>
      <c r="C18" s="12" t="s">
        <v>32</v>
      </c>
      <c r="D18" s="26" t="s">
        <v>33</v>
      </c>
      <c r="E18" s="31">
        <f>+E15*-$D$7</f>
        <v>-11000</v>
      </c>
      <c r="F18" s="32"/>
      <c r="G18" s="31">
        <f>+G15*-$D$7</f>
        <v>-14423</v>
      </c>
      <c r="H18" s="32"/>
      <c r="I18" s="31">
        <f>+I15*-$D$7</f>
        <v>-16149.9112</v>
      </c>
      <c r="J18" s="32"/>
      <c r="K18" s="31">
        <f>+K15*-$D$7</f>
        <v>-14433.17563944</v>
      </c>
      <c r="L18" s="32"/>
      <c r="M18" s="31">
        <f>+M15*-$D$7</f>
        <v>-15592.360104059802</v>
      </c>
      <c r="N18" s="33"/>
    </row>
    <row r="19" spans="1:16" x14ac:dyDescent="0.25">
      <c r="A19" s="4"/>
      <c r="B19" s="11" t="s">
        <v>34</v>
      </c>
      <c r="C19" s="12" t="s">
        <v>35</v>
      </c>
      <c r="D19" s="28" t="s">
        <v>36</v>
      </c>
      <c r="E19" s="31">
        <f>IF(F10&gt;0%,+((E12+E17+E18)*-$D$5),0)</f>
        <v>-192300</v>
      </c>
      <c r="F19" s="32"/>
      <c r="G19" s="31">
        <f>IF(H10&gt;0%,+((G12+E19+G17+G18)*-$D$5),0)</f>
        <v>-528363.9</v>
      </c>
      <c r="H19" s="32"/>
      <c r="I19" s="31">
        <f>IF(J10&gt;0%,+((I12+G19+I17+I18)*-$D$5),0)</f>
        <v>0</v>
      </c>
      <c r="J19" s="32"/>
      <c r="K19" s="31">
        <f>IF(L10&gt;0%,+((K12+I19+K17+K18)*-$D$5),0)</f>
        <v>0</v>
      </c>
      <c r="L19" s="32"/>
      <c r="M19" s="31">
        <f>IF(N10&gt;0%,+((M12+K19+M17+M18)*-$D$5),0)</f>
        <v>-561865.9231783346</v>
      </c>
      <c r="N19" s="33"/>
      <c r="P19" s="29"/>
    </row>
    <row r="20" spans="1:16" ht="30" x14ac:dyDescent="0.25">
      <c r="A20" s="4"/>
      <c r="B20" s="11" t="s">
        <v>37</v>
      </c>
      <c r="C20" s="12" t="s">
        <v>38</v>
      </c>
      <c r="D20" s="28" t="s">
        <v>39</v>
      </c>
      <c r="E20" s="31">
        <f>+E17+E19+E18</f>
        <v>-230800</v>
      </c>
      <c r="F20" s="32"/>
      <c r="G20" s="31">
        <f>+G17+G19+G18</f>
        <v>-578844.4</v>
      </c>
      <c r="H20" s="32"/>
      <c r="I20" s="31">
        <f>+I17+I19+I18</f>
        <v>-56524.689200000001</v>
      </c>
      <c r="J20" s="32"/>
      <c r="K20" s="31">
        <f>+K17+K19+K18</f>
        <v>-50516.11473804</v>
      </c>
      <c r="L20" s="32"/>
      <c r="M20" s="31">
        <f>+M17+M19+M18</f>
        <v>-616439.18354254391</v>
      </c>
      <c r="N20" s="33"/>
    </row>
    <row r="21" spans="1:16" x14ac:dyDescent="0.25">
      <c r="A21" s="4"/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33"/>
    </row>
    <row r="22" spans="1:16" ht="45" x14ac:dyDescent="0.25">
      <c r="A22" s="4"/>
      <c r="B22" s="11" t="s">
        <v>40</v>
      </c>
      <c r="C22" s="12" t="s">
        <v>41</v>
      </c>
      <c r="D22" s="28" t="s">
        <v>42</v>
      </c>
      <c r="E22" s="31">
        <f>E13+E20</f>
        <v>5769200</v>
      </c>
      <c r="F22" s="32"/>
      <c r="G22" s="31">
        <f>G13+G20</f>
        <v>8074955.5999999996</v>
      </c>
      <c r="H22" s="32"/>
      <c r="I22" s="31">
        <f>I13+I20</f>
        <v>8018430.9107999997</v>
      </c>
      <c r="J22" s="32"/>
      <c r="K22" s="31">
        <f>K13+K20</f>
        <v>6364228.6139019597</v>
      </c>
      <c r="L22" s="32"/>
      <c r="M22" s="31">
        <f>M13+M20</f>
        <v>8611692.3066152986</v>
      </c>
      <c r="N22" s="33"/>
    </row>
    <row r="23" spans="1:16" ht="15.75" customHeight="1" x14ac:dyDescent="0.25">
      <c r="A23" s="4"/>
      <c r="B23" s="11" t="s">
        <v>43</v>
      </c>
      <c r="C23" s="12" t="s">
        <v>44</v>
      </c>
      <c r="D23" s="28" t="s">
        <v>45</v>
      </c>
      <c r="E23" s="48">
        <f>((E22-E11)/E11)</f>
        <v>0.15384</v>
      </c>
      <c r="F23" s="32"/>
      <c r="G23" s="48">
        <f>((G22-G11)/G11)</f>
        <v>0.39966643555432291</v>
      </c>
      <c r="H23" s="32"/>
      <c r="I23" s="48">
        <f>((I22-I11)/I11)</f>
        <v>-6.9999999999999889E-3</v>
      </c>
      <c r="J23" s="32"/>
      <c r="K23" s="48">
        <f>((K22-K11)/K11)</f>
        <v>-0.20630000000000001</v>
      </c>
      <c r="L23" s="32"/>
      <c r="M23" s="48">
        <f>((M22-M11)/M11)</f>
        <v>0.35314000000000012</v>
      </c>
      <c r="N23" s="33"/>
    </row>
    <row r="24" spans="1:16" ht="15.75" customHeight="1" x14ac:dyDescent="0.25">
      <c r="A24" s="4"/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</row>
    <row r="25" spans="1:16" ht="15.75" customHeight="1" x14ac:dyDescent="0.25">
      <c r="A25" s="4"/>
      <c r="B25" s="2"/>
      <c r="C25" s="19"/>
      <c r="D25" s="18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6" ht="15.75" customHeight="1" x14ac:dyDescent="0.25">
      <c r="B26" s="55" t="s">
        <v>46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7"/>
    </row>
    <row r="27" spans="1:16" ht="15.75" customHeight="1" x14ac:dyDescent="0.25">
      <c r="A27" s="30"/>
      <c r="B27" s="52" t="s">
        <v>47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4"/>
    </row>
    <row r="28" spans="1:16" ht="15.75" customHeight="1" x14ac:dyDescent="0.25"/>
    <row r="29" spans="1:16" ht="15.75" customHeight="1" x14ac:dyDescent="0.25"/>
    <row r="30" spans="1:16" ht="15.75" customHeight="1" x14ac:dyDescent="0.25"/>
    <row r="31" spans="1:16" ht="15.75" customHeight="1" x14ac:dyDescent="0.25"/>
    <row r="32" spans="1:1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64">
    <mergeCell ref="B24:N24"/>
    <mergeCell ref="B27:N27"/>
    <mergeCell ref="B26:N26"/>
    <mergeCell ref="I20:J20"/>
    <mergeCell ref="B21:N21"/>
    <mergeCell ref="E22:F22"/>
    <mergeCell ref="G22:H22"/>
    <mergeCell ref="I22:J22"/>
    <mergeCell ref="K22:L22"/>
    <mergeCell ref="M22:N22"/>
    <mergeCell ref="E23:F23"/>
    <mergeCell ref="G23:H23"/>
    <mergeCell ref="I23:J23"/>
    <mergeCell ref="K23:L23"/>
    <mergeCell ref="M23:N23"/>
    <mergeCell ref="E17:F17"/>
    <mergeCell ref="G17:H17"/>
    <mergeCell ref="I17:J17"/>
    <mergeCell ref="K17:L17"/>
    <mergeCell ref="M17:N17"/>
    <mergeCell ref="M9:N9"/>
    <mergeCell ref="E11:F11"/>
    <mergeCell ref="I13:J13"/>
    <mergeCell ref="B14:N14"/>
    <mergeCell ref="G11:H11"/>
    <mergeCell ref="I11:J11"/>
    <mergeCell ref="E12:F12"/>
    <mergeCell ref="G12:H12"/>
    <mergeCell ref="I12:J12"/>
    <mergeCell ref="E13:F13"/>
    <mergeCell ref="G13:H13"/>
    <mergeCell ref="B9:D10"/>
    <mergeCell ref="E9:F9"/>
    <mergeCell ref="G9:H9"/>
    <mergeCell ref="I9:J9"/>
    <mergeCell ref="K9:L9"/>
    <mergeCell ref="E20:F20"/>
    <mergeCell ref="G20:H20"/>
    <mergeCell ref="K11:L11"/>
    <mergeCell ref="M11:N11"/>
    <mergeCell ref="K12:L12"/>
    <mergeCell ref="M12:N12"/>
    <mergeCell ref="K13:L13"/>
    <mergeCell ref="M13:N13"/>
    <mergeCell ref="G15:H15"/>
    <mergeCell ref="I15:J15"/>
    <mergeCell ref="K15:L15"/>
    <mergeCell ref="M15:N15"/>
    <mergeCell ref="B16:J16"/>
    <mergeCell ref="K16:L16"/>
    <mergeCell ref="M16:N16"/>
    <mergeCell ref="E15:F15"/>
    <mergeCell ref="G18:H18"/>
    <mergeCell ref="I18:J18"/>
    <mergeCell ref="E19:F19"/>
    <mergeCell ref="G19:H19"/>
    <mergeCell ref="I19:J19"/>
    <mergeCell ref="E18:F18"/>
    <mergeCell ref="K18:L18"/>
    <mergeCell ref="M18:N18"/>
    <mergeCell ref="K19:L19"/>
    <mergeCell ref="M19:N19"/>
    <mergeCell ref="K20:L20"/>
    <mergeCell ref="M20:N2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Harshal Pokle</cp:lastModifiedBy>
  <dcterms:modified xsi:type="dcterms:W3CDTF">2025-02-27T04:39:38Z</dcterms:modified>
</cp:coreProperties>
</file>